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0" yWindow="0" windowWidth="28800" windowHeight="17480" activeTab="2"/>
  </bookViews>
  <sheets>
    <sheet name="Маляр" sheetId="4" r:id="rId1"/>
    <sheet name="Крыша" sheetId="5" r:id="rId2"/>
    <sheet name="Лист2" sheetId="2" r:id="rId3"/>
    <sheet name="Лист3" sheetId="3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7" i="2" l="1"/>
  <c r="J58" i="2"/>
  <c r="I58" i="2"/>
  <c r="H58" i="2"/>
  <c r="H50" i="2"/>
  <c r="H23" i="2"/>
  <c r="J17" i="2"/>
  <c r="I17" i="2"/>
  <c r="H17" i="2"/>
  <c r="I14" i="2"/>
  <c r="H14" i="2"/>
  <c r="I13" i="2"/>
  <c r="H13" i="2"/>
  <c r="I6" i="2"/>
  <c r="H6" i="2"/>
  <c r="J5" i="2"/>
  <c r="I5" i="2"/>
  <c r="H5" i="2"/>
  <c r="H3" i="2"/>
  <c r="I13" i="5"/>
  <c r="C15" i="5"/>
  <c r="I10" i="5"/>
  <c r="I9" i="5"/>
  <c r="I7" i="5"/>
  <c r="I6" i="5"/>
  <c r="F5" i="5"/>
  <c r="F4" i="5"/>
  <c r="C9" i="4"/>
  <c r="F9" i="4"/>
  <c r="I7" i="4"/>
  <c r="L7" i="4"/>
  <c r="I6" i="4"/>
  <c r="L6" i="4"/>
  <c r="I5" i="4"/>
  <c r="L5" i="4"/>
  <c r="F16" i="4"/>
  <c r="E16" i="4"/>
  <c r="C16" i="4"/>
  <c r="C17" i="4"/>
  <c r="E17" i="4"/>
  <c r="F17" i="4"/>
  <c r="C15" i="4"/>
  <c r="I4" i="4"/>
  <c r="L4" i="4"/>
  <c r="G27" i="2"/>
  <c r="D58" i="2"/>
</calcChain>
</file>

<file path=xl/sharedStrings.xml><?xml version="1.0" encoding="utf-8"?>
<sst xmlns="http://schemas.openxmlformats.org/spreadsheetml/2006/main" count="313" uniqueCount="174">
  <si>
    <t>Наименование</t>
  </si>
  <si>
    <t>Цена</t>
  </si>
  <si>
    <t>Ед. изм.</t>
  </si>
  <si>
    <t>Высококачественная штукатурка стен до 20мм </t>
  </si>
  <si>
    <t>44 грн. </t>
  </si>
  <si>
    <t>м2 </t>
  </si>
  <si>
    <t>Штукатурка дверных и оконных откосов </t>
  </si>
  <si>
    <t>пм </t>
  </si>
  <si>
    <t>Выравнивание стен сух.смеси </t>
  </si>
  <si>
    <t>26 грн. </t>
  </si>
  <si>
    <t>Выравнивание потолков сух.смеси </t>
  </si>
  <si>
    <t>30 грн. </t>
  </si>
  <si>
    <t>10 грн. </t>
  </si>
  <si>
    <t>Грунтовка стен перед укладкой шпатлёвочных составов </t>
  </si>
  <si>
    <t>5 грн. </t>
  </si>
  <si>
    <t>Грунтовка потолков перед укладкой шпатлёвочных составов </t>
  </si>
  <si>
    <t>6 грн. </t>
  </si>
  <si>
    <t>Установка защитных уголков </t>
  </si>
  <si>
    <t>9 грн. </t>
  </si>
  <si>
    <t>Грунтовка откосов </t>
  </si>
  <si>
    <t>Шпаклёвка оконных и дверных откосов </t>
  </si>
  <si>
    <t>Покраска оконных и дверных откосов за 1 раз </t>
  </si>
  <si>
    <t>8 грн. </t>
  </si>
  <si>
    <t>Оклейка стен стеклохолстом (паутинка) </t>
  </si>
  <si>
    <t>14 грн. </t>
  </si>
  <si>
    <t>Оклейка потолков стеклохолстом (паутинка) </t>
  </si>
  <si>
    <t>16 грн. </t>
  </si>
  <si>
    <t>Шпаклёвка стен и потолков </t>
  </si>
  <si>
    <t>Шлифовка отшпаклёванной поверхности стен </t>
  </si>
  <si>
    <t>Шлифовка отшпаклёванной поверхности потолка </t>
  </si>
  <si>
    <t>Покраска стен и потолков водоэмульсионными составами </t>
  </si>
  <si>
    <t>Установка потолочного плинтуса из полистирол </t>
  </si>
  <si>
    <t>12 грн. </t>
  </si>
  <si>
    <t>Установка потолочного плинтуса из полиуретана </t>
  </si>
  <si>
    <t>28 грн. </t>
  </si>
  <si>
    <t>Покраска потолочного плинтуса </t>
  </si>
  <si>
    <t>Оклейка стен обоями </t>
  </si>
  <si>
    <t>Оклейка потолков обоями </t>
  </si>
  <si>
    <t>Комната А1</t>
  </si>
  <si>
    <t>Комната А2</t>
  </si>
  <si>
    <t>Комната А3</t>
  </si>
  <si>
    <t>Комната А4</t>
  </si>
  <si>
    <t>Грунтовка потолка по штукатурке</t>
  </si>
  <si>
    <t>50 - 60 грн. </t>
  </si>
  <si>
    <t>п.м </t>
  </si>
  <si>
    <t>60 - 70 грн. </t>
  </si>
  <si>
    <t>Грунтовка стен по штукатурке</t>
  </si>
  <si>
    <t>Грунтовка и покраска металлических поверхностей за 2 раза</t>
  </si>
  <si>
    <t>140 - 150 грн. </t>
  </si>
  <si>
    <t>Окраска оконных откосов</t>
  </si>
  <si>
    <t>120 - 130 грн. </t>
  </si>
  <si>
    <t>Окраска деревянных окон</t>
  </si>
  <si>
    <t>260 - 270 грн. </t>
  </si>
  <si>
    <t>Окраска плинтусов</t>
  </si>
  <si>
    <t>110 - 120 грн. </t>
  </si>
  <si>
    <t>Окраска стен по обоям</t>
  </si>
  <si>
    <t>110 - 140 грн. </t>
  </si>
  <si>
    <t>Окраска стен с подбором цветов</t>
  </si>
  <si>
    <t>190 - 210 грн. </t>
  </si>
  <si>
    <t>Окраска стен водоэмульсионными красками за 2 раза</t>
  </si>
  <si>
    <t>130 - 150 грн. </t>
  </si>
  <si>
    <t>Окраска стен масляными красками за 2 раза</t>
  </si>
  <si>
    <t>Окраска потолков красками за 2 раза</t>
  </si>
  <si>
    <t>220 - 250 грн. </t>
  </si>
  <si>
    <t>Окраска труб, решеток, радиаторов и т.п. за 2 раза</t>
  </si>
  <si>
    <t>150 - 180 грн. </t>
  </si>
  <si>
    <t>Окраска труб отопления</t>
  </si>
  <si>
    <t>Окраска подоконников</t>
  </si>
  <si>
    <t>Окраска декоративного карниза</t>
  </si>
  <si>
    <t>Окраска металлических решеток</t>
  </si>
  <si>
    <t>100 - 120 грн. </t>
  </si>
  <si>
    <t>Высококачественное окрашивание потолков</t>
  </si>
  <si>
    <t>210 - 230 грн. </t>
  </si>
  <si>
    <t>Высококачественное окрашивание стен</t>
  </si>
  <si>
    <t>Высококачественное окрашивание окон</t>
  </si>
  <si>
    <t>360 - 400 грн. </t>
  </si>
  <si>
    <t>Высококачественное окрашивание дверей</t>
  </si>
  <si>
    <t>310 - 330 грн. </t>
  </si>
  <si>
    <t>Высококачественная покраска стен воднодисперсионной краской за 3 раза</t>
  </si>
  <si>
    <t>Высококачественная покраска потолков воднодисперсионной краской за 3 раза</t>
  </si>
  <si>
    <t>180 - 210 грн. </t>
  </si>
  <si>
    <t>Штукатурка криволинейной поверхности</t>
  </si>
  <si>
    <t>Штукатурка стен маячная</t>
  </si>
  <si>
    <t>Штукатурка откосов + шпатлевка откосов с установкой уголков до 200 мм.</t>
  </si>
  <si>
    <t>Штукатурка откосов + шпатлевка откосов с установкой уголков от 200 до 500 мм.</t>
  </si>
  <si>
    <t>Штукатурка трещин, борозд</t>
  </si>
  <si>
    <t>Шпатлевка стен под окраску</t>
  </si>
  <si>
    <t>Шпатлевка откосов</t>
  </si>
  <si>
    <t>30 грн. м2</t>
  </si>
  <si>
    <t>Очистка старой краски</t>
  </si>
  <si>
    <t>Покраска стен в 2 слоя</t>
  </si>
  <si>
    <t>20 грн. м2</t>
  </si>
  <si>
    <t>Покраска потолка в 2 слоя</t>
  </si>
  <si>
    <t>Покраска откосов в 2 слоя</t>
  </si>
  <si>
    <t>20 грн. м/п</t>
  </si>
  <si>
    <t>120 грн. шт.</t>
  </si>
  <si>
    <t>8 грн.</t>
  </si>
  <si>
    <t>10 грн. м2</t>
  </si>
  <si>
    <t>шт</t>
  </si>
  <si>
    <t>грн.</t>
  </si>
  <si>
    <t xml:space="preserve">70 грн. </t>
  </si>
  <si>
    <t xml:space="preserve">50 грн. </t>
  </si>
  <si>
    <t xml:space="preserve">60 грн. </t>
  </si>
  <si>
    <t xml:space="preserve">30 грн. </t>
  </si>
  <si>
    <t>45 грн.</t>
  </si>
  <si>
    <t>30 грн.</t>
  </si>
  <si>
    <t>25 грн.</t>
  </si>
  <si>
    <t>Окраска Дверь одностворчатая</t>
  </si>
  <si>
    <t>Окраска Радиатор отопления 1 секция</t>
  </si>
  <si>
    <t>Окраска Труба, наличник, плинтус</t>
  </si>
  <si>
    <t>Заделка швов/трещин стен перед грунтовкой (20% стен)</t>
  </si>
  <si>
    <t>Монтаж армирующей сетки под штукатурку стены</t>
  </si>
  <si>
    <t>Монтаж армирующей сетки под штукатурку потолок</t>
  </si>
  <si>
    <t>Окраска дверных луток и наличников</t>
  </si>
  <si>
    <t>Окраска подоконника</t>
  </si>
  <si>
    <t>Снятие старых обоев</t>
  </si>
  <si>
    <t>Штукатурно-малярные работы</t>
  </si>
  <si>
    <t>Шпаклевка</t>
  </si>
  <si>
    <t>м2</t>
  </si>
  <si>
    <t>Грунтовка под краску</t>
  </si>
  <si>
    <t>Краска воднодисперсионная</t>
  </si>
  <si>
    <t>Краска (белая эмаль)</t>
  </si>
  <si>
    <t>Окраска дверных луток и наличников 2 раза</t>
  </si>
  <si>
    <t>Окраска Дверь одностворчатая 2 раза</t>
  </si>
  <si>
    <t>Окраска подоконника 2 раза</t>
  </si>
  <si>
    <t xml:space="preserve">Пена монтажная </t>
  </si>
  <si>
    <t>балона</t>
  </si>
  <si>
    <t>Обои флезилиновые</t>
  </si>
  <si>
    <t>рулонов 10х0,5 м</t>
  </si>
  <si>
    <t>Клей обойный 280г AXTON</t>
  </si>
  <si>
    <t>Заделка швов/трещин стен перед грунтовкой (20% стен), толщина слоя 1 мм</t>
  </si>
  <si>
    <t>Ремонт штукатурки потолка (20% от площади) толщина слоя 1 мм</t>
  </si>
  <si>
    <t>х 1,2 кг</t>
  </si>
  <si>
    <t>кг</t>
  </si>
  <si>
    <t>х 120 г</t>
  </si>
  <si>
    <t>л</t>
  </si>
  <si>
    <t>х 350 г</t>
  </si>
  <si>
    <t>х 220 г</t>
  </si>
  <si>
    <t>Материалы для штукатурно-малярных работ</t>
  </si>
  <si>
    <t>Ремонт мягкой кровли</t>
  </si>
  <si>
    <t>Демонтаж покрытия мягкой кровли</t>
  </si>
  <si>
    <t>м3</t>
  </si>
  <si>
    <t xml:space="preserve">Ремонт стяжки в местах её разрушения — демонтаж, подлив, обработка битумной матсикой </t>
  </si>
  <si>
    <t>Установка оцинкованных планок в местах примыкания рубероида к стене</t>
  </si>
  <si>
    <t>м.п.</t>
  </si>
  <si>
    <t>Устройство цементно-песчаного раствора в мастах примыкания  крыши к стене</t>
  </si>
  <si>
    <t>Монтаж нижнего 1-го слоя кровли и промазывание швов.(еврорубероид ХПП)</t>
  </si>
  <si>
    <t>Монтаж нижнего 2-го слоя кровли и промазывание швов.(еврорубероид ХПП)</t>
  </si>
  <si>
    <t>Монтаж верхнего гидроизоляционного слоя (еврорубероид ХКП)</t>
  </si>
  <si>
    <t>Стыковка шва мягкой кровли с ремонтным участком кровли и промазывание швов</t>
  </si>
  <si>
    <t>Битуумная мастика</t>
  </si>
  <si>
    <t>Песчано бетонный раствор М50</t>
  </si>
  <si>
    <t>/13</t>
  </si>
  <si>
    <t>рулонов</t>
  </si>
  <si>
    <t>Еврорубероид ХПП (15х1 м)</t>
  </si>
  <si>
    <t>Еврорубероид ХКП (10х1м)</t>
  </si>
  <si>
    <t>/8,82</t>
  </si>
  <si>
    <t>рул</t>
  </si>
  <si>
    <t>х1,08м2</t>
  </si>
  <si>
    <t>х1,5 м2</t>
  </si>
  <si>
    <t>Материалы кровельных работ</t>
  </si>
  <si>
    <t>м2 швов х 1 кг мастики</t>
  </si>
  <si>
    <t>Газ (пропан-бутан)</t>
  </si>
  <si>
    <t>Уайт-спирит</t>
  </si>
  <si>
    <t>х 98,7 л/100 м2</t>
  </si>
  <si>
    <t>х 26,3 л/100 м2</t>
  </si>
  <si>
    <t>Песчано-цементный раствор макки М50</t>
  </si>
  <si>
    <t>Вывоз строительного мусора (0,78 т на 100 м2)</t>
  </si>
  <si>
    <t>т</t>
  </si>
  <si>
    <t>Битумный праймер</t>
  </si>
  <si>
    <t>Подготовка поверхности к последующему монтажу кровельного покрытия. Нанесение Битумного праймера</t>
  </si>
  <si>
    <t xml:space="preserve">х 2 кг </t>
  </si>
  <si>
    <t>Оцинковка кровельная</t>
  </si>
  <si>
    <t>х 1,1 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</si>
</sst>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Arial"/>
      <family val="2"/>
      <charset val="204"/>
    </font>
    <font>
      <sz val="13"/>
      <color rgb="FF333333"/>
      <name val="OpenSans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0"/>
        <bgColor indexed="64"/>
      </patternFill>
    </fill>
    <fill>
      <patternFill patternType="solid">
        <fgColor rgb="FFD0FBD0"/>
        <bgColor indexed="64"/>
      </patternFill>
    </fill>
    <fill>
      <patternFill patternType="solid">
        <fgColor rgb="FFFFFFAC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0" xfId="0" applyFont="1" applyFill="1"/>
    <xf numFmtId="0" fontId="2" fillId="3" borderId="9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vertical="top" wrapText="1" indent="1"/>
    </xf>
    <xf numFmtId="0" fontId="3" fillId="4" borderId="9" xfId="0" applyFont="1" applyFill="1" applyBorder="1" applyAlignment="1">
      <alignment horizontal="left" vertical="center" wrapText="1" indent="1"/>
    </xf>
    <xf numFmtId="0" fontId="3" fillId="6" borderId="9" xfId="0" applyFont="1" applyFill="1" applyBorder="1" applyAlignment="1">
      <alignment vertical="top" wrapText="1" indent="1"/>
    </xf>
    <xf numFmtId="0" fontId="1" fillId="0" borderId="9" xfId="0" applyFont="1" applyBorder="1"/>
    <xf numFmtId="0" fontId="3" fillId="2" borderId="9" xfId="0" applyFont="1" applyFill="1" applyBorder="1" applyAlignment="1">
      <alignment horizontal="left" vertical="top" wrapText="1"/>
    </xf>
    <xf numFmtId="0" fontId="3" fillId="7" borderId="9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top" wrapText="1"/>
    </xf>
    <xf numFmtId="0" fontId="5" fillId="7" borderId="9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vertical="top" wrapText="1" indent="1"/>
    </xf>
    <xf numFmtId="0" fontId="3" fillId="4" borderId="10" xfId="0" applyFont="1" applyFill="1" applyBorder="1" applyAlignment="1">
      <alignment horizontal="left" vertical="center" wrapText="1" indent="1"/>
    </xf>
    <xf numFmtId="0" fontId="3" fillId="6" borderId="10" xfId="0" applyFont="1" applyFill="1" applyBorder="1" applyAlignment="1">
      <alignment vertical="top" wrapText="1" indent="1"/>
    </xf>
    <xf numFmtId="0" fontId="1" fillId="0" borderId="10" xfId="0" applyFont="1" applyBorder="1"/>
    <xf numFmtId="0" fontId="1" fillId="0" borderId="9" xfId="0" applyFont="1" applyBorder="1" applyAlignment="1">
      <alignment horizontal="center" wrapText="1"/>
    </xf>
    <xf numFmtId="0" fontId="1" fillId="0" borderId="9" xfId="0" applyFont="1" applyFill="1" applyBorder="1"/>
    <xf numFmtId="0" fontId="6" fillId="5" borderId="9" xfId="1" applyFont="1" applyFill="1" applyBorder="1" applyAlignment="1">
      <alignment horizontal="left" vertical="top" wrapText="1"/>
    </xf>
    <xf numFmtId="0" fontId="6" fillId="6" borderId="9" xfId="1" applyFont="1" applyFill="1" applyBorder="1" applyAlignment="1">
      <alignment horizontal="left" vertical="top" wrapText="1"/>
    </xf>
    <xf numFmtId="2" fontId="1" fillId="0" borderId="9" xfId="0" applyNumberFormat="1" applyFont="1" applyBorder="1"/>
    <xf numFmtId="0" fontId="3" fillId="8" borderId="9" xfId="0" applyFont="1" applyFill="1" applyBorder="1" applyAlignment="1">
      <alignment horizontal="left" vertical="center" wrapText="1"/>
    </xf>
    <xf numFmtId="0" fontId="3" fillId="8" borderId="9" xfId="0" applyFont="1" applyFill="1" applyBorder="1" applyAlignment="1">
      <alignment horizontal="left" vertical="center" wrapText="1" indent="1"/>
    </xf>
    <xf numFmtId="0" fontId="3" fillId="8" borderId="10" xfId="0" applyFont="1" applyFill="1" applyBorder="1" applyAlignment="1">
      <alignment horizontal="left" vertical="center" wrapText="1" indent="1"/>
    </xf>
    <xf numFmtId="0" fontId="3" fillId="4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Border="1"/>
    <xf numFmtId="2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10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5" fillId="0" borderId="9" xfId="0" applyFont="1" applyFill="1" applyBorder="1"/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 indent="1"/>
    </xf>
    <xf numFmtId="0" fontId="5" fillId="0" borderId="9" xfId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vertical="top" wrapText="1" indent="1"/>
    </xf>
    <xf numFmtId="0" fontId="8" fillId="0" borderId="0" xfId="0" applyFont="1" applyFill="1" applyAlignment="1">
      <alignment horizontal="left" vertical="center" wrapText="1" indent="1"/>
    </xf>
    <xf numFmtId="0" fontId="5" fillId="0" borderId="1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2" fontId="5" fillId="0" borderId="9" xfId="0" applyNumberFormat="1" applyFont="1" applyFill="1" applyBorder="1"/>
    <xf numFmtId="0" fontId="1" fillId="0" borderId="0" xfId="0" applyFont="1" applyFill="1" applyAlignment="1">
      <alignment wrapText="1"/>
    </xf>
    <xf numFmtId="0" fontId="9" fillId="0" borderId="9" xfId="0" applyFont="1" applyBorder="1"/>
    <xf numFmtId="2" fontId="1" fillId="0" borderId="2" xfId="0" applyNumberFormat="1" applyFont="1" applyFill="1" applyBorder="1"/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9" Type="http://schemas.openxmlformats.org/officeDocument/2006/relationships/hyperlink" Target="http://rascenki.com.ua/job/14700/" TargetMode="External"/><Relationship Id="rId20" Type="http://schemas.openxmlformats.org/officeDocument/2006/relationships/hyperlink" Target="http://rascenki.com.ua/job/14711/" TargetMode="External"/><Relationship Id="rId21" Type="http://schemas.openxmlformats.org/officeDocument/2006/relationships/hyperlink" Target="http://rascenki.com.ua/job/14712/" TargetMode="External"/><Relationship Id="rId22" Type="http://schemas.openxmlformats.org/officeDocument/2006/relationships/hyperlink" Target="http://rascenki.com.ua/job/14713/" TargetMode="External"/><Relationship Id="rId23" Type="http://schemas.openxmlformats.org/officeDocument/2006/relationships/hyperlink" Target="http://rascenki.com.ua/job/14714/" TargetMode="External"/><Relationship Id="rId10" Type="http://schemas.openxmlformats.org/officeDocument/2006/relationships/hyperlink" Target="http://rascenki.com.ua/job/14701/" TargetMode="External"/><Relationship Id="rId11" Type="http://schemas.openxmlformats.org/officeDocument/2006/relationships/hyperlink" Target="http://rascenki.com.ua/job/14702/" TargetMode="External"/><Relationship Id="rId12" Type="http://schemas.openxmlformats.org/officeDocument/2006/relationships/hyperlink" Target="http://rascenki.com.ua/job/14703/" TargetMode="External"/><Relationship Id="rId13" Type="http://schemas.openxmlformats.org/officeDocument/2006/relationships/hyperlink" Target="http://rascenki.com.ua/job/14704/" TargetMode="External"/><Relationship Id="rId14" Type="http://schemas.openxmlformats.org/officeDocument/2006/relationships/hyperlink" Target="http://rascenki.com.ua/job/14705/" TargetMode="External"/><Relationship Id="rId15" Type="http://schemas.openxmlformats.org/officeDocument/2006/relationships/hyperlink" Target="http://rascenki.com.ua/job/14706/" TargetMode="External"/><Relationship Id="rId16" Type="http://schemas.openxmlformats.org/officeDocument/2006/relationships/hyperlink" Target="http://rascenki.com.ua/job/14707/" TargetMode="External"/><Relationship Id="rId17" Type="http://schemas.openxmlformats.org/officeDocument/2006/relationships/hyperlink" Target="http://rascenki.com.ua/job/14708/" TargetMode="External"/><Relationship Id="rId18" Type="http://schemas.openxmlformats.org/officeDocument/2006/relationships/hyperlink" Target="http://rascenki.com.ua/job/14709/" TargetMode="External"/><Relationship Id="rId19" Type="http://schemas.openxmlformats.org/officeDocument/2006/relationships/hyperlink" Target="http://rascenki.com.ua/job/14710/" TargetMode="External"/><Relationship Id="rId1" Type="http://schemas.openxmlformats.org/officeDocument/2006/relationships/hyperlink" Target="http://rascenki.com.ua/job/14692/" TargetMode="External"/><Relationship Id="rId2" Type="http://schemas.openxmlformats.org/officeDocument/2006/relationships/hyperlink" Target="http://rascenki.com.ua/job/14693/" TargetMode="External"/><Relationship Id="rId3" Type="http://schemas.openxmlformats.org/officeDocument/2006/relationships/hyperlink" Target="http://rascenki.com.ua/job/14694/" TargetMode="External"/><Relationship Id="rId4" Type="http://schemas.openxmlformats.org/officeDocument/2006/relationships/hyperlink" Target="http://rascenki.com.ua/job/14695/" TargetMode="External"/><Relationship Id="rId5" Type="http://schemas.openxmlformats.org/officeDocument/2006/relationships/hyperlink" Target="http://rascenki.com.ua/job/14696/" TargetMode="External"/><Relationship Id="rId6" Type="http://schemas.openxmlformats.org/officeDocument/2006/relationships/hyperlink" Target="http://rascenki.com.ua/job/14697/" TargetMode="External"/><Relationship Id="rId7" Type="http://schemas.openxmlformats.org/officeDocument/2006/relationships/hyperlink" Target="http://rascenki.com.ua/job/14698/" TargetMode="External"/><Relationship Id="rId8" Type="http://schemas.openxmlformats.org/officeDocument/2006/relationships/hyperlink" Target="http://rascenki.com.ua/job/1469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17"/>
  <sheetViews>
    <sheetView workbookViewId="0">
      <selection activeCell="D10" sqref="D10"/>
    </sheetView>
  </sheetViews>
  <sheetFormatPr baseColWidth="10" defaultColWidth="14.6640625" defaultRowHeight="15" x14ac:dyDescent="0"/>
  <cols>
    <col min="1" max="1" width="63.6640625" style="1" bestFit="1" customWidth="1"/>
    <col min="2" max="2" width="6.1640625" style="1" customWidth="1"/>
    <col min="3" max="6" width="9" style="1" customWidth="1"/>
    <col min="7" max="7" width="6.1640625" style="1" customWidth="1"/>
    <col min="8" max="8" width="30.5" style="1" customWidth="1"/>
    <col min="9" max="9" width="9.33203125" style="1" customWidth="1"/>
    <col min="10" max="10" width="3.5" style="1" bestFit="1" customWidth="1"/>
    <col min="11" max="11" width="10.6640625" style="1" customWidth="1"/>
    <col min="12" max="12" width="14.6640625" style="1"/>
    <col min="13" max="13" width="18.33203125" style="1" customWidth="1"/>
    <col min="14" max="16384" width="14.6640625" style="1"/>
  </cols>
  <sheetData>
    <row r="1" spans="1:13" s="2" customFormat="1"/>
    <row r="2" spans="1:13" ht="30">
      <c r="A2" s="4" t="s">
        <v>0</v>
      </c>
      <c r="B2" s="14" t="s">
        <v>2</v>
      </c>
      <c r="C2" s="19" t="s">
        <v>38</v>
      </c>
      <c r="D2" s="19" t="s">
        <v>39</v>
      </c>
      <c r="E2" s="19" t="s">
        <v>40</v>
      </c>
      <c r="F2" s="19" t="s">
        <v>41</v>
      </c>
    </row>
    <row r="3" spans="1:13">
      <c r="A3" s="57" t="s">
        <v>116</v>
      </c>
      <c r="B3" s="58"/>
      <c r="C3" s="58"/>
      <c r="D3" s="58"/>
      <c r="E3" s="58"/>
      <c r="F3" s="59"/>
      <c r="H3" s="60" t="s">
        <v>138</v>
      </c>
      <c r="I3" s="60"/>
      <c r="J3" s="60"/>
      <c r="K3" s="60"/>
      <c r="L3" s="60"/>
      <c r="M3" s="60"/>
    </row>
    <row r="4" spans="1:13" s="3" customFormat="1" ht="16.5" customHeight="1">
      <c r="A4" s="11" t="s">
        <v>10</v>
      </c>
      <c r="B4" s="16" t="s">
        <v>5</v>
      </c>
      <c r="C4" s="20"/>
      <c r="D4" s="20"/>
      <c r="E4" s="20"/>
      <c r="F4" s="20"/>
      <c r="H4" s="20" t="s">
        <v>117</v>
      </c>
      <c r="I4" s="30">
        <f>F16+E16+C16+D16+C17+D17+E17+F17+C15+D15+E15+F15</f>
        <v>56.3</v>
      </c>
      <c r="J4" s="31" t="s">
        <v>118</v>
      </c>
      <c r="K4" s="32" t="s">
        <v>132</v>
      </c>
      <c r="L4" s="20">
        <f>I4*1.2</f>
        <v>67.559999999999988</v>
      </c>
      <c r="M4" s="20" t="s">
        <v>133</v>
      </c>
    </row>
    <row r="5" spans="1:13" s="3" customFormat="1" ht="16.5" customHeight="1">
      <c r="A5" s="22" t="s">
        <v>79</v>
      </c>
      <c r="B5" s="17" t="s">
        <v>5</v>
      </c>
      <c r="C5" s="20">
        <v>22.2</v>
      </c>
      <c r="D5" s="20"/>
      <c r="E5" s="20">
        <v>9.1199999999999992</v>
      </c>
      <c r="F5" s="20">
        <v>47.51</v>
      </c>
      <c r="H5" s="20" t="s">
        <v>119</v>
      </c>
      <c r="I5" s="33">
        <f>SUM(C10:F12)</f>
        <v>241.55</v>
      </c>
      <c r="J5" s="34" t="s">
        <v>118</v>
      </c>
      <c r="K5" s="35" t="s">
        <v>134</v>
      </c>
      <c r="L5" s="20">
        <f>I5*0.12</f>
        <v>28.986000000000001</v>
      </c>
      <c r="M5" s="20" t="s">
        <v>135</v>
      </c>
    </row>
    <row r="6" spans="1:13" s="3" customFormat="1" ht="16.5" customHeight="1">
      <c r="A6" s="21" t="s">
        <v>78</v>
      </c>
      <c r="B6" s="15" t="s">
        <v>5</v>
      </c>
      <c r="C6" s="20"/>
      <c r="D6" s="20"/>
      <c r="E6" s="20">
        <v>33.42</v>
      </c>
      <c r="F6" s="20">
        <v>74</v>
      </c>
      <c r="H6" s="20" t="s">
        <v>120</v>
      </c>
      <c r="I6" s="41">
        <f>SUM(C5:F6)</f>
        <v>186.25</v>
      </c>
      <c r="J6" s="31" t="s">
        <v>118</v>
      </c>
      <c r="K6" s="32" t="s">
        <v>136</v>
      </c>
      <c r="L6" s="20">
        <f>I6*0.35</f>
        <v>65.1875</v>
      </c>
      <c r="M6" s="20" t="s">
        <v>133</v>
      </c>
    </row>
    <row r="7" spans="1:13" ht="16.5" customHeight="1">
      <c r="A7" s="22" t="s">
        <v>122</v>
      </c>
      <c r="B7" s="17" t="s">
        <v>5</v>
      </c>
      <c r="C7" s="8">
        <v>2</v>
      </c>
      <c r="D7" s="8"/>
      <c r="E7" s="8">
        <v>2</v>
      </c>
      <c r="F7" s="8">
        <v>2</v>
      </c>
      <c r="H7" s="8" t="s">
        <v>121</v>
      </c>
      <c r="I7" s="18">
        <f>SUM(C7:F9)*2</f>
        <v>44.05</v>
      </c>
      <c r="J7" s="42" t="s">
        <v>118</v>
      </c>
      <c r="K7" s="43" t="s">
        <v>137</v>
      </c>
      <c r="L7" s="8">
        <f>I7*0.22</f>
        <v>9.6909999999999989</v>
      </c>
      <c r="M7" s="8" t="s">
        <v>133</v>
      </c>
    </row>
    <row r="8" spans="1:13" ht="16.5" customHeight="1">
      <c r="A8" s="10" t="s">
        <v>123</v>
      </c>
      <c r="B8" s="28" t="s">
        <v>5</v>
      </c>
      <c r="C8" s="8">
        <v>4</v>
      </c>
      <c r="D8" s="8"/>
      <c r="E8" s="8">
        <v>4</v>
      </c>
      <c r="F8" s="8">
        <v>4</v>
      </c>
      <c r="H8" s="8" t="s">
        <v>125</v>
      </c>
      <c r="I8" s="36"/>
      <c r="J8" s="29"/>
      <c r="K8" s="37"/>
      <c r="L8" s="8">
        <v>2</v>
      </c>
      <c r="M8" s="8" t="s">
        <v>126</v>
      </c>
    </row>
    <row r="9" spans="1:13" ht="16.5" customHeight="1">
      <c r="A9" s="10" t="s">
        <v>124</v>
      </c>
      <c r="B9" s="28" t="s">
        <v>5</v>
      </c>
      <c r="C9" s="8">
        <f>0.575*2</f>
        <v>1.1499999999999999</v>
      </c>
      <c r="D9" s="8"/>
      <c r="E9" s="8">
        <v>0.57499999999999996</v>
      </c>
      <c r="F9" s="8">
        <f>0.575*4</f>
        <v>2.2999999999999998</v>
      </c>
      <c r="H9" s="8" t="s">
        <v>127</v>
      </c>
      <c r="I9" s="36"/>
      <c r="J9" s="29"/>
      <c r="K9" s="37"/>
      <c r="L9" s="8">
        <v>12</v>
      </c>
      <c r="M9" s="8" t="s">
        <v>128</v>
      </c>
    </row>
    <row r="10" spans="1:13" ht="16.5" customHeight="1">
      <c r="A10" s="11" t="s">
        <v>19</v>
      </c>
      <c r="B10" s="16" t="s">
        <v>5</v>
      </c>
      <c r="C10" s="8">
        <v>1.1499999999999999</v>
      </c>
      <c r="D10" s="8"/>
      <c r="E10" s="8">
        <v>1.1499999999999999</v>
      </c>
      <c r="F10" s="8"/>
      <c r="H10" s="8" t="s">
        <v>129</v>
      </c>
      <c r="I10" s="38"/>
      <c r="J10" s="39"/>
      <c r="K10" s="40"/>
      <c r="L10" s="8">
        <v>3</v>
      </c>
      <c r="M10" s="8" t="s">
        <v>98</v>
      </c>
    </row>
    <row r="11" spans="1:13" ht="16.5" customHeight="1">
      <c r="A11" s="22" t="s">
        <v>42</v>
      </c>
      <c r="B11" s="17" t="s">
        <v>5</v>
      </c>
      <c r="C11" s="8">
        <v>22.2</v>
      </c>
      <c r="D11" s="8"/>
      <c r="E11" s="8">
        <v>9.1199999999999992</v>
      </c>
      <c r="F11" s="8">
        <v>47.51</v>
      </c>
    </row>
    <row r="12" spans="1:13" ht="16.5" customHeight="1">
      <c r="A12" s="21" t="s">
        <v>46</v>
      </c>
      <c r="B12" s="15" t="s">
        <v>5</v>
      </c>
      <c r="C12" s="8">
        <v>53</v>
      </c>
      <c r="D12" s="8"/>
      <c r="E12" s="8">
        <v>33.42</v>
      </c>
      <c r="F12" s="8">
        <v>74</v>
      </c>
    </row>
    <row r="13" spans="1:13" ht="16.5" customHeight="1">
      <c r="A13" s="11" t="s">
        <v>36</v>
      </c>
      <c r="B13" s="16" t="s">
        <v>5</v>
      </c>
      <c r="C13" s="8">
        <v>53</v>
      </c>
      <c r="D13" s="8"/>
      <c r="E13" s="8"/>
      <c r="F13" s="8"/>
    </row>
    <row r="14" spans="1:13" ht="16.5" customHeight="1">
      <c r="A14" s="11" t="s">
        <v>115</v>
      </c>
      <c r="B14" s="16" t="s">
        <v>5</v>
      </c>
      <c r="C14" s="8"/>
      <c r="D14" s="8"/>
      <c r="E14" s="8">
        <v>33.42</v>
      </c>
      <c r="F14" s="8"/>
    </row>
    <row r="15" spans="1:13" ht="16.5" customHeight="1">
      <c r="A15" s="11" t="s">
        <v>6</v>
      </c>
      <c r="B15" s="16" t="s">
        <v>7</v>
      </c>
      <c r="C15" s="8">
        <f>1.15*2</f>
        <v>2.2999999999999998</v>
      </c>
      <c r="D15" s="8"/>
      <c r="E15" s="8">
        <v>1.1499999999999999</v>
      </c>
      <c r="F15" s="8">
        <v>5</v>
      </c>
    </row>
    <row r="16" spans="1:13" ht="34.5" customHeight="1">
      <c r="A16" s="11" t="s">
        <v>130</v>
      </c>
      <c r="B16" s="27" t="s">
        <v>5</v>
      </c>
      <c r="C16" s="23">
        <f>C12*0.2</f>
        <v>10.600000000000001</v>
      </c>
      <c r="D16" s="8"/>
      <c r="E16" s="23">
        <f>E12*0.2</f>
        <v>6.6840000000000011</v>
      </c>
      <c r="F16" s="23">
        <f>F12*0.2</f>
        <v>14.8</v>
      </c>
    </row>
    <row r="17" spans="1:6" ht="35.25" customHeight="1">
      <c r="A17" s="10" t="s">
        <v>131</v>
      </c>
      <c r="B17" s="28" t="s">
        <v>5</v>
      </c>
      <c r="C17" s="8">
        <f>C5*0.2</f>
        <v>4.4400000000000004</v>
      </c>
      <c r="D17" s="8"/>
      <c r="E17" s="8">
        <f>E5*0.2</f>
        <v>1.8239999999999998</v>
      </c>
      <c r="F17" s="8">
        <f>F5*0.2</f>
        <v>9.5020000000000007</v>
      </c>
    </row>
  </sheetData>
  <mergeCells count="2">
    <mergeCell ref="A3:F3"/>
    <mergeCell ref="H3:M3"/>
  </mergeCells>
  <pageMargins left="0.25" right="0.25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L15"/>
  <sheetViews>
    <sheetView workbookViewId="0">
      <selection activeCell="I14" sqref="I14"/>
    </sheetView>
  </sheetViews>
  <sheetFormatPr baseColWidth="10" defaultColWidth="14.6640625" defaultRowHeight="15" x14ac:dyDescent="0"/>
  <cols>
    <col min="1" max="1" width="81.6640625" style="1" customWidth="1"/>
    <col min="2" max="2" width="6.1640625" style="1" customWidth="1"/>
    <col min="3" max="3" width="10" style="1" customWidth="1"/>
    <col min="4" max="4" width="3.6640625" style="1" customWidth="1"/>
    <col min="5" max="5" width="40.6640625" style="1" customWidth="1"/>
    <col min="6" max="6" width="9.33203125" style="1" customWidth="1"/>
    <col min="7" max="7" width="5.1640625" style="1" customWidth="1"/>
    <col min="8" max="8" width="17.5" style="1" customWidth="1"/>
    <col min="9" max="9" width="7.83203125" style="1" customWidth="1"/>
    <col min="10" max="10" width="24.33203125" style="1" customWidth="1"/>
    <col min="11" max="11" width="3.33203125" style="1" bestFit="1" customWidth="1"/>
    <col min="12" max="12" width="2.83203125" style="1" bestFit="1" customWidth="1"/>
    <col min="13" max="16384" width="14.6640625" style="1"/>
  </cols>
  <sheetData>
    <row r="1" spans="1:12" s="2" customFormat="1"/>
    <row r="2" spans="1:12" ht="30">
      <c r="A2" s="4" t="s">
        <v>0</v>
      </c>
      <c r="B2" s="14" t="s">
        <v>2</v>
      </c>
      <c r="C2" s="19" t="s">
        <v>38</v>
      </c>
    </row>
    <row r="3" spans="1:12">
      <c r="A3" s="57" t="s">
        <v>139</v>
      </c>
      <c r="B3" s="58"/>
      <c r="C3" s="58"/>
      <c r="E3" s="61" t="s">
        <v>160</v>
      </c>
      <c r="F3" s="62"/>
      <c r="G3" s="62"/>
      <c r="H3" s="62"/>
      <c r="I3" s="62"/>
      <c r="J3" s="62"/>
      <c r="K3" s="62"/>
      <c r="L3" s="63"/>
    </row>
    <row r="4" spans="1:12" s="3" customFormat="1" ht="16.5" customHeight="1">
      <c r="A4" s="45" t="s">
        <v>140</v>
      </c>
      <c r="B4" s="46" t="s">
        <v>5</v>
      </c>
      <c r="C4" s="44">
        <v>133</v>
      </c>
      <c r="E4" s="20" t="s">
        <v>155</v>
      </c>
      <c r="F4" s="30">
        <f>C11</f>
        <v>133</v>
      </c>
      <c r="G4" s="31" t="s">
        <v>118</v>
      </c>
      <c r="H4" s="32" t="s">
        <v>156</v>
      </c>
      <c r="I4" s="20">
        <v>16</v>
      </c>
      <c r="J4" s="20" t="s">
        <v>153</v>
      </c>
      <c r="K4" s="20"/>
      <c r="L4" s="20"/>
    </row>
    <row r="5" spans="1:12" s="3" customFormat="1">
      <c r="E5" s="20" t="s">
        <v>154</v>
      </c>
      <c r="F5" s="56">
        <f>C9+C10</f>
        <v>266</v>
      </c>
      <c r="G5" s="34" t="s">
        <v>118</v>
      </c>
      <c r="H5" s="32" t="s">
        <v>152</v>
      </c>
      <c r="I5" s="20">
        <v>22</v>
      </c>
      <c r="J5" s="20" t="s">
        <v>153</v>
      </c>
      <c r="K5" s="20"/>
      <c r="L5" s="20"/>
    </row>
    <row r="6" spans="1:12" s="3" customFormat="1">
      <c r="A6" s="47" t="s">
        <v>142</v>
      </c>
      <c r="B6" s="48" t="s">
        <v>5</v>
      </c>
      <c r="C6" s="44">
        <v>133</v>
      </c>
      <c r="D6" s="54"/>
      <c r="E6" s="20" t="s">
        <v>150</v>
      </c>
      <c r="F6" s="41">
        <v>16</v>
      </c>
      <c r="G6" s="31" t="s">
        <v>157</v>
      </c>
      <c r="H6" s="32" t="s">
        <v>158</v>
      </c>
      <c r="I6" s="20">
        <f>16*1.08</f>
        <v>17.28</v>
      </c>
      <c r="J6" s="20" t="s">
        <v>161</v>
      </c>
      <c r="K6" s="20">
        <v>18</v>
      </c>
      <c r="L6" s="20" t="s">
        <v>133</v>
      </c>
    </row>
    <row r="7" spans="1:12" s="3" customFormat="1" ht="30">
      <c r="A7" s="47" t="s">
        <v>170</v>
      </c>
      <c r="B7" s="48" t="s">
        <v>5</v>
      </c>
      <c r="C7" s="44">
        <v>133</v>
      </c>
      <c r="E7" s="20" t="s">
        <v>150</v>
      </c>
      <c r="F7" s="41">
        <v>22</v>
      </c>
      <c r="G7" s="31" t="s">
        <v>157</v>
      </c>
      <c r="H7" s="32" t="s">
        <v>159</v>
      </c>
      <c r="I7" s="20">
        <f>22*1.5</f>
        <v>33</v>
      </c>
      <c r="J7" s="20" t="s">
        <v>161</v>
      </c>
      <c r="K7" s="20">
        <v>33</v>
      </c>
      <c r="L7" s="20" t="s">
        <v>133</v>
      </c>
    </row>
    <row r="8" spans="1:12" s="3" customFormat="1" ht="16.5" customHeight="1">
      <c r="A8" s="51" t="s">
        <v>145</v>
      </c>
      <c r="B8" s="50" t="s">
        <v>141</v>
      </c>
      <c r="C8" s="44">
        <v>0.65</v>
      </c>
      <c r="E8" s="20" t="s">
        <v>151</v>
      </c>
      <c r="F8" s="41"/>
      <c r="G8" s="31"/>
      <c r="H8" s="32"/>
      <c r="I8" s="20"/>
      <c r="J8" s="20"/>
      <c r="K8" s="20"/>
      <c r="L8" s="20"/>
    </row>
    <row r="9" spans="1:12" s="3" customFormat="1">
      <c r="A9" s="51" t="s">
        <v>146</v>
      </c>
      <c r="B9" s="50" t="s">
        <v>5</v>
      </c>
      <c r="C9" s="44">
        <v>133</v>
      </c>
      <c r="E9" s="20" t="s">
        <v>162</v>
      </c>
      <c r="F9" s="41">
        <v>133</v>
      </c>
      <c r="G9" s="31" t="s">
        <v>118</v>
      </c>
      <c r="H9" s="32" t="s">
        <v>164</v>
      </c>
      <c r="I9" s="20">
        <f>98.7*133/100</f>
        <v>131.27100000000002</v>
      </c>
      <c r="J9" s="20" t="s">
        <v>135</v>
      </c>
      <c r="K9" s="20"/>
      <c r="L9" s="20"/>
    </row>
    <row r="10" spans="1:12" s="3" customFormat="1" ht="17">
      <c r="A10" s="51" t="s">
        <v>147</v>
      </c>
      <c r="B10" s="50" t="s">
        <v>5</v>
      </c>
      <c r="C10" s="44">
        <v>133</v>
      </c>
      <c r="E10" s="55" t="s">
        <v>163</v>
      </c>
      <c r="F10" s="41">
        <v>133</v>
      </c>
      <c r="G10" s="31" t="s">
        <v>118</v>
      </c>
      <c r="H10" s="32" t="s">
        <v>165</v>
      </c>
      <c r="I10" s="20">
        <f>26.3*133/100</f>
        <v>34.978999999999999</v>
      </c>
      <c r="J10" s="20" t="s">
        <v>135</v>
      </c>
      <c r="K10" s="20"/>
      <c r="L10" s="20"/>
    </row>
    <row r="11" spans="1:12" s="3" customFormat="1">
      <c r="A11" s="51" t="s">
        <v>148</v>
      </c>
      <c r="B11" s="50" t="s">
        <v>5</v>
      </c>
      <c r="C11" s="44">
        <v>133</v>
      </c>
      <c r="E11" s="20" t="s">
        <v>169</v>
      </c>
      <c r="F11" s="20">
        <v>133</v>
      </c>
      <c r="G11" s="20" t="s">
        <v>118</v>
      </c>
      <c r="H11" s="20" t="s">
        <v>171</v>
      </c>
      <c r="I11" s="20">
        <v>266</v>
      </c>
      <c r="J11" s="20" t="s">
        <v>133</v>
      </c>
      <c r="K11" s="20"/>
      <c r="L11" s="20"/>
    </row>
    <row r="12" spans="1:12" s="3" customFormat="1" ht="16.5" customHeight="1">
      <c r="A12" s="51" t="s">
        <v>149</v>
      </c>
      <c r="B12" s="50" t="s">
        <v>144</v>
      </c>
      <c r="C12" s="44">
        <v>20</v>
      </c>
      <c r="E12" s="20" t="s">
        <v>166</v>
      </c>
      <c r="F12" s="20">
        <v>0.65</v>
      </c>
      <c r="G12" s="20"/>
      <c r="H12" s="20"/>
      <c r="I12" s="20">
        <v>0.65</v>
      </c>
      <c r="J12" s="20" t="s">
        <v>141</v>
      </c>
      <c r="K12" s="20"/>
      <c r="L12" s="20"/>
    </row>
    <row r="13" spans="1:12" s="3" customFormat="1" ht="21" customHeight="1">
      <c r="A13" s="49" t="s">
        <v>143</v>
      </c>
      <c r="B13" s="50" t="s">
        <v>144</v>
      </c>
      <c r="C13" s="44">
        <v>35</v>
      </c>
      <c r="E13" s="20" t="s">
        <v>172</v>
      </c>
      <c r="F13" s="20">
        <v>35</v>
      </c>
      <c r="G13" s="20" t="s">
        <v>144</v>
      </c>
      <c r="H13" s="20" t="s">
        <v>173</v>
      </c>
      <c r="I13" s="20">
        <f>35*1.1</f>
        <v>38.5</v>
      </c>
      <c r="J13" s="20" t="s">
        <v>118</v>
      </c>
      <c r="K13" s="20"/>
      <c r="L13" s="20"/>
    </row>
    <row r="14" spans="1:12" ht="20.25" customHeight="1">
      <c r="A14" s="45"/>
      <c r="B14" s="52"/>
      <c r="C14" s="53"/>
    </row>
    <row r="15" spans="1:12" ht="35.25" customHeight="1">
      <c r="A15" s="47" t="s">
        <v>167</v>
      </c>
      <c r="B15" s="48" t="s">
        <v>168</v>
      </c>
      <c r="C15" s="44">
        <f>133*0.78/100</f>
        <v>1.0374000000000001</v>
      </c>
    </row>
  </sheetData>
  <mergeCells count="2">
    <mergeCell ref="A3:C3"/>
    <mergeCell ref="E3:L3"/>
  </mergeCells>
  <pageMargins left="0.25" right="0.25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tabSelected="1" workbookViewId="0">
      <selection activeCell="L11" sqref="L11"/>
    </sheetView>
  </sheetViews>
  <sheetFormatPr baseColWidth="10" defaultColWidth="14.6640625" defaultRowHeight="15" x14ac:dyDescent="0"/>
  <cols>
    <col min="1" max="1" width="63.6640625" style="1" bestFit="1" customWidth="1"/>
    <col min="2" max="2" width="18.6640625" style="1" customWidth="1"/>
    <col min="3" max="3" width="6.1640625" style="1" customWidth="1"/>
    <col min="4" max="7" width="10" style="1" customWidth="1"/>
    <col min="8" max="16384" width="14.6640625" style="1"/>
  </cols>
  <sheetData>
    <row r="1" spans="1:10" s="2" customFormat="1"/>
    <row r="2" spans="1:10" ht="30">
      <c r="A2" s="4" t="s">
        <v>0</v>
      </c>
      <c r="B2" s="4" t="s">
        <v>1</v>
      </c>
      <c r="C2" s="14" t="s">
        <v>2</v>
      </c>
      <c r="D2" s="19" t="s">
        <v>38</v>
      </c>
      <c r="E2" s="19" t="s">
        <v>39</v>
      </c>
      <c r="F2" s="19" t="s">
        <v>40</v>
      </c>
      <c r="G2" s="19" t="s">
        <v>41</v>
      </c>
    </row>
    <row r="3" spans="1:10" s="3" customFormat="1" ht="16.5" customHeight="1">
      <c r="A3" s="11" t="s">
        <v>10</v>
      </c>
      <c r="B3" s="6" t="s">
        <v>11</v>
      </c>
      <c r="C3" s="16" t="s">
        <v>5</v>
      </c>
      <c r="D3" s="20"/>
      <c r="E3" s="20"/>
      <c r="F3" s="20"/>
      <c r="G3" s="20">
        <v>47.51</v>
      </c>
      <c r="H3" s="3">
        <f>30*G3</f>
        <v>1425.3</v>
      </c>
    </row>
    <row r="4" spans="1:10" s="3" customFormat="1" ht="16.5" customHeight="1">
      <c r="A4" s="11" t="s">
        <v>8</v>
      </c>
      <c r="B4" s="6" t="s">
        <v>9</v>
      </c>
      <c r="C4" s="16" t="s">
        <v>5</v>
      </c>
      <c r="D4" s="20"/>
      <c r="E4" s="20"/>
      <c r="F4" s="20"/>
      <c r="G4" s="20"/>
    </row>
    <row r="5" spans="1:10" s="3" customFormat="1" ht="16.5" customHeight="1">
      <c r="A5" s="22" t="s">
        <v>79</v>
      </c>
      <c r="B5" s="7" t="s">
        <v>80</v>
      </c>
      <c r="C5" s="17" t="s">
        <v>5</v>
      </c>
      <c r="D5" s="20">
        <v>22.2</v>
      </c>
      <c r="E5" s="20"/>
      <c r="F5" s="20">
        <v>9.1199999999999992</v>
      </c>
      <c r="G5" s="20">
        <v>47.51</v>
      </c>
      <c r="H5" s="3">
        <f>180*D5</f>
        <v>3996</v>
      </c>
      <c r="I5" s="3">
        <f>180*F5</f>
        <v>1641.6</v>
      </c>
      <c r="J5" s="3">
        <f>180*G5</f>
        <v>8551.7999999999993</v>
      </c>
    </row>
    <row r="6" spans="1:10" s="3" customFormat="1" ht="16.5" customHeight="1">
      <c r="A6" s="21" t="s">
        <v>78</v>
      </c>
      <c r="B6" s="5" t="s">
        <v>65</v>
      </c>
      <c r="C6" s="15" t="s">
        <v>5</v>
      </c>
      <c r="D6" s="20"/>
      <c r="E6" s="20"/>
      <c r="F6" s="20">
        <v>33.42</v>
      </c>
      <c r="G6" s="20">
        <v>74</v>
      </c>
      <c r="H6" s="3">
        <f>180*F6</f>
        <v>6015.6</v>
      </c>
      <c r="I6" s="3">
        <f>180*G6</f>
        <v>13320</v>
      </c>
    </row>
    <row r="7" spans="1:10" s="3" customFormat="1" ht="16.5" customHeight="1">
      <c r="A7" s="24" t="s">
        <v>3</v>
      </c>
      <c r="B7" s="25" t="s">
        <v>4</v>
      </c>
      <c r="C7" s="26" t="s">
        <v>5</v>
      </c>
      <c r="D7" s="20"/>
      <c r="E7" s="20"/>
      <c r="F7" s="20"/>
      <c r="G7" s="20"/>
    </row>
    <row r="8" spans="1:10" s="3" customFormat="1" ht="16.5" customHeight="1">
      <c r="A8" s="22" t="s">
        <v>76</v>
      </c>
      <c r="B8" s="7" t="s">
        <v>77</v>
      </c>
      <c r="C8" s="17" t="s">
        <v>5</v>
      </c>
      <c r="D8" s="20"/>
      <c r="E8" s="20"/>
      <c r="F8" s="20"/>
      <c r="G8" s="20"/>
    </row>
    <row r="9" spans="1:10" ht="16.5" customHeight="1">
      <c r="A9" s="21" t="s">
        <v>74</v>
      </c>
      <c r="B9" s="5" t="s">
        <v>75</v>
      </c>
      <c r="C9" s="15" t="s">
        <v>5</v>
      </c>
      <c r="D9" s="8"/>
      <c r="E9" s="8"/>
      <c r="F9" s="8"/>
      <c r="G9" s="8"/>
    </row>
    <row r="10" spans="1:10" ht="16.5" customHeight="1">
      <c r="A10" s="21" t="s">
        <v>71</v>
      </c>
      <c r="B10" s="5" t="s">
        <v>72</v>
      </c>
      <c r="C10" s="15" t="s">
        <v>5</v>
      </c>
      <c r="D10" s="8"/>
      <c r="E10" s="8"/>
      <c r="F10" s="8"/>
      <c r="G10" s="8"/>
    </row>
    <row r="11" spans="1:10" ht="16.5" customHeight="1">
      <c r="A11" s="22" t="s">
        <v>73</v>
      </c>
      <c r="B11" s="7" t="s">
        <v>58</v>
      </c>
      <c r="C11" s="17" t="s">
        <v>5</v>
      </c>
      <c r="D11" s="8"/>
      <c r="E11" s="8"/>
      <c r="F11" s="8"/>
      <c r="G11" s="8"/>
    </row>
    <row r="12" spans="1:10" ht="16.5" customHeight="1">
      <c r="A12" s="22" t="s">
        <v>47</v>
      </c>
      <c r="B12" s="7" t="s">
        <v>48</v>
      </c>
      <c r="C12" s="17" t="s">
        <v>5</v>
      </c>
      <c r="D12" s="8"/>
      <c r="E12" s="8"/>
      <c r="F12" s="8"/>
      <c r="G12" s="8"/>
    </row>
    <row r="13" spans="1:10" ht="16.5" customHeight="1">
      <c r="A13" s="11" t="s">
        <v>19</v>
      </c>
      <c r="B13" s="6" t="s">
        <v>14</v>
      </c>
      <c r="C13" s="16" t="s">
        <v>5</v>
      </c>
      <c r="D13" s="8">
        <v>1.1499999999999999</v>
      </c>
      <c r="E13" s="8"/>
      <c r="F13" s="8">
        <v>1.1499999999999999</v>
      </c>
      <c r="G13" s="8"/>
      <c r="H13" s="1">
        <f>5*D13</f>
        <v>5.75</v>
      </c>
      <c r="I13" s="1">
        <f>F13*5</f>
        <v>5.75</v>
      </c>
    </row>
    <row r="14" spans="1:10" ht="16.5" customHeight="1">
      <c r="A14" s="22" t="s">
        <v>42</v>
      </c>
      <c r="B14" s="7" t="s">
        <v>45</v>
      </c>
      <c r="C14" s="17" t="s">
        <v>5</v>
      </c>
      <c r="D14" s="8">
        <v>22.2</v>
      </c>
      <c r="E14" s="8"/>
      <c r="F14" s="8">
        <v>9.1199999999999992</v>
      </c>
      <c r="G14" s="8">
        <v>47.51</v>
      </c>
      <c r="H14" s="1">
        <f>70*D14</f>
        <v>1554</v>
      </c>
      <c r="I14" s="1">
        <f>F14*60</f>
        <v>547.19999999999993</v>
      </c>
    </row>
    <row r="15" spans="1:10" ht="16.5" customHeight="1">
      <c r="A15" s="11" t="s">
        <v>15</v>
      </c>
      <c r="B15" s="6" t="s">
        <v>16</v>
      </c>
      <c r="C15" s="16" t="s">
        <v>5</v>
      </c>
      <c r="D15" s="8"/>
      <c r="E15" s="8"/>
      <c r="F15" s="8"/>
      <c r="G15" s="8"/>
    </row>
    <row r="16" spans="1:10" ht="16.5" customHeight="1">
      <c r="A16" s="11" t="s">
        <v>13</v>
      </c>
      <c r="B16" s="6" t="s">
        <v>14</v>
      </c>
      <c r="C16" s="16" t="s">
        <v>5</v>
      </c>
      <c r="D16" s="8"/>
      <c r="E16" s="8"/>
      <c r="F16" s="8"/>
      <c r="G16" s="8"/>
    </row>
    <row r="17" spans="1:10" ht="16.5" customHeight="1">
      <c r="A17" s="21" t="s">
        <v>46</v>
      </c>
      <c r="B17" s="5" t="s">
        <v>43</v>
      </c>
      <c r="C17" s="15" t="s">
        <v>5</v>
      </c>
      <c r="D17" s="8">
        <v>53</v>
      </c>
      <c r="E17" s="8"/>
      <c r="F17" s="8">
        <v>33.42</v>
      </c>
      <c r="G17" s="8">
        <v>74</v>
      </c>
      <c r="H17" s="1">
        <f>D17*50</f>
        <v>2650</v>
      </c>
      <c r="I17" s="1">
        <f>50*F17</f>
        <v>1671</v>
      </c>
      <c r="J17" s="1">
        <f>60*G17</f>
        <v>4440</v>
      </c>
    </row>
    <row r="18" spans="1:10" ht="16.5" customHeight="1">
      <c r="A18" s="11" t="s">
        <v>110</v>
      </c>
      <c r="B18" s="6" t="s">
        <v>18</v>
      </c>
      <c r="C18" s="16" t="s">
        <v>7</v>
      </c>
      <c r="D18" s="8"/>
      <c r="E18" s="8"/>
      <c r="F18" s="23">
        <v>20</v>
      </c>
      <c r="G18" s="8"/>
      <c r="H18" s="1">
        <v>180</v>
      </c>
    </row>
    <row r="19" spans="1:10" ht="16.5" customHeight="1">
      <c r="A19" s="11" t="s">
        <v>111</v>
      </c>
      <c r="B19" s="6" t="s">
        <v>12</v>
      </c>
      <c r="C19" s="16" t="s">
        <v>5</v>
      </c>
      <c r="D19" s="8"/>
      <c r="E19" s="8"/>
      <c r="F19" s="8"/>
      <c r="G19" s="8"/>
    </row>
    <row r="20" spans="1:10" ht="16.5" customHeight="1">
      <c r="A20" s="11" t="s">
        <v>112</v>
      </c>
      <c r="B20" s="6"/>
      <c r="C20" s="16"/>
      <c r="D20" s="8"/>
      <c r="E20" s="8"/>
      <c r="F20" s="8"/>
      <c r="G20" s="8"/>
    </row>
    <row r="21" spans="1:10" ht="16.5" customHeight="1">
      <c r="A21" s="11" t="s">
        <v>37</v>
      </c>
      <c r="B21" s="6" t="s">
        <v>34</v>
      </c>
      <c r="C21" s="16" t="s">
        <v>5</v>
      </c>
      <c r="D21" s="8"/>
      <c r="E21" s="8"/>
      <c r="F21" s="8"/>
      <c r="G21" s="8"/>
    </row>
    <row r="22" spans="1:10" ht="16.5" customHeight="1">
      <c r="A22" s="11" t="s">
        <v>25</v>
      </c>
      <c r="B22" s="6" t="s">
        <v>26</v>
      </c>
      <c r="C22" s="16" t="s">
        <v>5</v>
      </c>
      <c r="D22" s="8"/>
      <c r="E22" s="8"/>
      <c r="F22" s="8"/>
      <c r="G22" s="8"/>
    </row>
    <row r="23" spans="1:10" ht="16.5" customHeight="1">
      <c r="A23" s="11" t="s">
        <v>36</v>
      </c>
      <c r="B23" s="6" t="s">
        <v>26</v>
      </c>
      <c r="C23" s="16" t="s">
        <v>5</v>
      </c>
      <c r="D23" s="8">
        <v>53</v>
      </c>
      <c r="E23" s="8"/>
      <c r="F23" s="8"/>
      <c r="G23" s="8"/>
      <c r="H23" s="1">
        <f>16*D23</f>
        <v>848</v>
      </c>
    </row>
    <row r="24" spans="1:10" ht="16.5" customHeight="1">
      <c r="A24" s="11" t="s">
        <v>23</v>
      </c>
      <c r="B24" s="6" t="s">
        <v>24</v>
      </c>
      <c r="C24" s="16" t="s">
        <v>5</v>
      </c>
      <c r="D24" s="8"/>
      <c r="E24" s="8"/>
      <c r="F24" s="8"/>
      <c r="G24" s="8"/>
    </row>
    <row r="25" spans="1:10" ht="16.5" customHeight="1">
      <c r="A25" s="22" t="s">
        <v>113</v>
      </c>
      <c r="B25" s="7" t="s">
        <v>54</v>
      </c>
      <c r="C25" s="17" t="s">
        <v>5</v>
      </c>
      <c r="D25" s="8">
        <v>2</v>
      </c>
      <c r="E25" s="8"/>
      <c r="F25" s="8">
        <v>2</v>
      </c>
      <c r="G25" s="8">
        <v>2</v>
      </c>
      <c r="H25" s="1">
        <v>220</v>
      </c>
      <c r="I25" s="1">
        <v>220</v>
      </c>
      <c r="J25" s="1">
        <v>220</v>
      </c>
    </row>
    <row r="26" spans="1:10" ht="16.5" customHeight="1">
      <c r="A26" s="10" t="s">
        <v>107</v>
      </c>
      <c r="B26" s="13" t="s">
        <v>95</v>
      </c>
      <c r="C26" s="18" t="s">
        <v>5</v>
      </c>
      <c r="D26" s="8">
        <v>4</v>
      </c>
      <c r="E26" s="8"/>
      <c r="F26" s="8">
        <v>4</v>
      </c>
      <c r="G26" s="8">
        <v>4</v>
      </c>
      <c r="H26" s="1">
        <v>480</v>
      </c>
      <c r="I26" s="1">
        <v>480</v>
      </c>
      <c r="J26" s="1">
        <v>480</v>
      </c>
    </row>
    <row r="27" spans="1:10" ht="16.5" customHeight="1">
      <c r="A27" s="10" t="s">
        <v>114</v>
      </c>
      <c r="B27" s="13"/>
      <c r="C27" s="18" t="s">
        <v>5</v>
      </c>
      <c r="D27" s="8">
        <v>0.57499999999999996</v>
      </c>
      <c r="E27" s="8"/>
      <c r="F27" s="8">
        <v>0.57499999999999996</v>
      </c>
      <c r="G27" s="8">
        <f>0.575*4</f>
        <v>2.2999999999999998</v>
      </c>
      <c r="H27" s="1">
        <v>50</v>
      </c>
      <c r="I27" s="1">
        <v>50</v>
      </c>
      <c r="J27" s="1">
        <v>50</v>
      </c>
    </row>
    <row r="28" spans="1:10" ht="16.5" customHeight="1">
      <c r="A28" s="21" t="s">
        <v>68</v>
      </c>
      <c r="B28" s="5" t="s">
        <v>45</v>
      </c>
      <c r="C28" s="15" t="s">
        <v>44</v>
      </c>
      <c r="D28" s="8"/>
      <c r="E28" s="8"/>
      <c r="F28" s="8"/>
      <c r="G28" s="8"/>
    </row>
    <row r="29" spans="1:10" ht="16.5" customHeight="1">
      <c r="A29" s="22" t="s">
        <v>51</v>
      </c>
      <c r="B29" s="7" t="s">
        <v>52</v>
      </c>
      <c r="C29" s="17" t="s">
        <v>5</v>
      </c>
      <c r="D29" s="8"/>
      <c r="E29" s="8"/>
      <c r="F29" s="8"/>
      <c r="G29" s="8"/>
    </row>
    <row r="30" spans="1:10" ht="16.5" customHeight="1">
      <c r="A30" s="22" t="s">
        <v>69</v>
      </c>
      <c r="B30" s="7" t="s">
        <v>70</v>
      </c>
      <c r="C30" s="17" t="s">
        <v>5</v>
      </c>
      <c r="D30" s="8"/>
      <c r="E30" s="8"/>
      <c r="F30" s="8"/>
      <c r="G30" s="8"/>
    </row>
    <row r="31" spans="1:10" ht="16.5" customHeight="1">
      <c r="A31" s="21" t="s">
        <v>49</v>
      </c>
      <c r="B31" s="5" t="s">
        <v>50</v>
      </c>
      <c r="C31" s="15" t="s">
        <v>44</v>
      </c>
      <c r="D31" s="8"/>
      <c r="E31" s="8"/>
      <c r="F31" s="8"/>
      <c r="G31" s="8"/>
    </row>
    <row r="32" spans="1:10" ht="16.5" customHeight="1">
      <c r="A32" s="21" t="s">
        <v>53</v>
      </c>
      <c r="B32" s="5" t="s">
        <v>45</v>
      </c>
      <c r="C32" s="15" t="s">
        <v>44</v>
      </c>
      <c r="D32" s="8"/>
      <c r="E32" s="8"/>
      <c r="F32" s="8"/>
      <c r="G32" s="8"/>
    </row>
    <row r="33" spans="1:7" ht="16.5" customHeight="1">
      <c r="A33" s="22" t="s">
        <v>67</v>
      </c>
      <c r="B33" s="7" t="s">
        <v>60</v>
      </c>
      <c r="C33" s="17" t="s">
        <v>5</v>
      </c>
      <c r="D33" s="8"/>
      <c r="E33" s="8"/>
      <c r="F33" s="8"/>
      <c r="G33" s="8"/>
    </row>
    <row r="34" spans="1:7" ht="16.5" customHeight="1">
      <c r="A34" s="21" t="s">
        <v>62</v>
      </c>
      <c r="B34" s="5" t="s">
        <v>63</v>
      </c>
      <c r="C34" s="15" t="s">
        <v>5</v>
      </c>
      <c r="D34" s="8"/>
      <c r="E34" s="8"/>
      <c r="F34" s="8"/>
      <c r="G34" s="8"/>
    </row>
    <row r="35" spans="1:7" ht="16.5" customHeight="1">
      <c r="A35" s="21" t="s">
        <v>59</v>
      </c>
      <c r="B35" s="5" t="s">
        <v>60</v>
      </c>
      <c r="C35" s="15" t="s">
        <v>5</v>
      </c>
      <c r="D35" s="8"/>
      <c r="E35" s="8"/>
      <c r="F35" s="8"/>
      <c r="G35" s="8"/>
    </row>
    <row r="36" spans="1:7" ht="16.5" customHeight="1">
      <c r="A36" s="22" t="s">
        <v>61</v>
      </c>
      <c r="B36" s="7" t="s">
        <v>60</v>
      </c>
      <c r="C36" s="17" t="s">
        <v>5</v>
      </c>
      <c r="D36" s="8"/>
      <c r="E36" s="8"/>
      <c r="F36" s="8"/>
      <c r="G36" s="8"/>
    </row>
    <row r="37" spans="1:7" ht="16.5" customHeight="1">
      <c r="A37" s="21" t="s">
        <v>55</v>
      </c>
      <c r="B37" s="5" t="s">
        <v>56</v>
      </c>
      <c r="C37" s="15" t="s">
        <v>5</v>
      </c>
      <c r="D37" s="8"/>
      <c r="E37" s="8"/>
      <c r="F37" s="8"/>
      <c r="G37" s="8"/>
    </row>
    <row r="38" spans="1:7" ht="16.5" customHeight="1">
      <c r="A38" s="22" t="s">
        <v>57</v>
      </c>
      <c r="B38" s="7" t="s">
        <v>58</v>
      </c>
      <c r="C38" s="17" t="s">
        <v>5</v>
      </c>
      <c r="D38" s="8"/>
      <c r="E38" s="8"/>
      <c r="F38" s="8"/>
      <c r="G38" s="8"/>
    </row>
    <row r="39" spans="1:7" ht="16.5" customHeight="1">
      <c r="A39" s="21" t="s">
        <v>66</v>
      </c>
      <c r="B39" s="5" t="s">
        <v>54</v>
      </c>
      <c r="C39" s="15" t="s">
        <v>44</v>
      </c>
      <c r="D39" s="8"/>
      <c r="E39" s="8"/>
      <c r="F39" s="8"/>
      <c r="G39" s="8"/>
    </row>
    <row r="40" spans="1:7" ht="16.5" customHeight="1">
      <c r="A40" s="22" t="s">
        <v>64</v>
      </c>
      <c r="B40" s="7" t="s">
        <v>65</v>
      </c>
      <c r="C40" s="17" t="s">
        <v>5</v>
      </c>
      <c r="D40" s="8"/>
      <c r="E40" s="8"/>
      <c r="F40" s="8"/>
      <c r="G40" s="8"/>
    </row>
    <row r="41" spans="1:7" ht="16.5" customHeight="1">
      <c r="A41" s="10" t="s">
        <v>108</v>
      </c>
      <c r="B41" s="13" t="s">
        <v>96</v>
      </c>
      <c r="C41" s="18" t="s">
        <v>99</v>
      </c>
      <c r="D41" s="8"/>
      <c r="E41" s="8"/>
      <c r="F41" s="8"/>
      <c r="G41" s="8"/>
    </row>
    <row r="42" spans="1:7" ht="16.5" customHeight="1">
      <c r="A42" s="9" t="s">
        <v>109</v>
      </c>
      <c r="B42" s="12" t="s">
        <v>97</v>
      </c>
      <c r="C42" s="16" t="s">
        <v>5</v>
      </c>
      <c r="D42" s="8"/>
      <c r="E42" s="8"/>
      <c r="F42" s="8"/>
      <c r="G42" s="8"/>
    </row>
    <row r="43" spans="1:7" ht="16.5" customHeight="1">
      <c r="A43" s="9" t="s">
        <v>89</v>
      </c>
      <c r="B43" s="12" t="s">
        <v>106</v>
      </c>
      <c r="C43" s="16" t="s">
        <v>5</v>
      </c>
      <c r="D43" s="8"/>
      <c r="E43" s="8"/>
      <c r="F43" s="8"/>
      <c r="G43" s="8"/>
    </row>
    <row r="44" spans="1:7" ht="16.5" customHeight="1">
      <c r="A44" s="9" t="s">
        <v>90</v>
      </c>
      <c r="B44" s="12" t="s">
        <v>91</v>
      </c>
      <c r="C44" s="16" t="s">
        <v>5</v>
      </c>
      <c r="D44" s="8"/>
      <c r="E44" s="8"/>
      <c r="F44" s="8"/>
      <c r="G44" s="8"/>
    </row>
    <row r="45" spans="1:7" ht="16.5" customHeight="1">
      <c r="A45" s="10" t="s">
        <v>92</v>
      </c>
      <c r="B45" s="13" t="s">
        <v>88</v>
      </c>
      <c r="C45" s="16" t="s">
        <v>5</v>
      </c>
      <c r="D45" s="8"/>
      <c r="E45" s="8"/>
      <c r="F45" s="8"/>
      <c r="G45" s="8"/>
    </row>
    <row r="46" spans="1:7" ht="16.5" customHeight="1">
      <c r="A46" s="9" t="s">
        <v>93</v>
      </c>
      <c r="B46" s="12" t="s">
        <v>94</v>
      </c>
      <c r="C46" s="16" t="s">
        <v>7</v>
      </c>
      <c r="D46" s="8"/>
      <c r="E46" s="8"/>
      <c r="F46" s="8"/>
      <c r="G46" s="8"/>
    </row>
    <row r="47" spans="1:7" ht="16.5" customHeight="1">
      <c r="A47" s="11" t="s">
        <v>21</v>
      </c>
      <c r="B47" s="6" t="s">
        <v>22</v>
      </c>
      <c r="C47" s="16" t="s">
        <v>7</v>
      </c>
      <c r="D47" s="8"/>
      <c r="E47" s="8"/>
      <c r="F47" s="8"/>
      <c r="G47" s="8"/>
    </row>
    <row r="48" spans="1:7" ht="16.5" customHeight="1">
      <c r="A48" s="11" t="s">
        <v>35</v>
      </c>
      <c r="B48" s="6" t="s">
        <v>12</v>
      </c>
      <c r="C48" s="16" t="s">
        <v>7</v>
      </c>
      <c r="D48" s="8"/>
      <c r="E48" s="8"/>
      <c r="F48" s="8"/>
      <c r="G48" s="8"/>
    </row>
    <row r="49" spans="1:10" ht="16.5" customHeight="1">
      <c r="A49" s="11" t="s">
        <v>30</v>
      </c>
      <c r="B49" s="6" t="s">
        <v>12</v>
      </c>
      <c r="C49" s="16" t="s">
        <v>5</v>
      </c>
      <c r="D49" s="8"/>
      <c r="E49" s="8"/>
      <c r="F49" s="8"/>
      <c r="G49" s="8"/>
    </row>
    <row r="50" spans="1:10" ht="16.5" customHeight="1">
      <c r="A50" s="11" t="s">
        <v>115</v>
      </c>
      <c r="B50" s="6" t="s">
        <v>105</v>
      </c>
      <c r="C50" s="16" t="s">
        <v>5</v>
      </c>
      <c r="D50" s="8"/>
      <c r="E50" s="8"/>
      <c r="F50" s="8">
        <v>33.42</v>
      </c>
      <c r="G50" s="8"/>
      <c r="H50" s="1">
        <f>F50*30</f>
        <v>1002.6</v>
      </c>
    </row>
    <row r="51" spans="1:10" ht="16.5" customHeight="1">
      <c r="A51" s="11" t="s">
        <v>17</v>
      </c>
      <c r="B51" s="6" t="s">
        <v>18</v>
      </c>
      <c r="C51" s="16" t="s">
        <v>7</v>
      </c>
      <c r="D51" s="8"/>
      <c r="E51" s="8"/>
      <c r="F51" s="8"/>
      <c r="G51" s="8"/>
    </row>
    <row r="52" spans="1:10" ht="16.5" customHeight="1">
      <c r="A52" s="11" t="s">
        <v>31</v>
      </c>
      <c r="B52" s="6" t="s">
        <v>32</v>
      </c>
      <c r="C52" s="16" t="s">
        <v>7</v>
      </c>
      <c r="D52" s="8"/>
      <c r="E52" s="8"/>
      <c r="F52" s="8"/>
      <c r="G52" s="8"/>
    </row>
    <row r="53" spans="1:10" ht="16.5" customHeight="1">
      <c r="A53" s="11" t="s">
        <v>33</v>
      </c>
      <c r="B53" s="6" t="s">
        <v>34</v>
      </c>
      <c r="C53" s="16" t="s">
        <v>7</v>
      </c>
      <c r="D53" s="8"/>
      <c r="E53" s="8"/>
      <c r="F53" s="8"/>
      <c r="G53" s="8"/>
    </row>
    <row r="54" spans="1:10" ht="16.5" customHeight="1">
      <c r="A54" s="11" t="s">
        <v>29</v>
      </c>
      <c r="B54" s="6" t="s">
        <v>22</v>
      </c>
      <c r="C54" s="16" t="s">
        <v>5</v>
      </c>
      <c r="D54" s="8"/>
      <c r="E54" s="8"/>
      <c r="F54" s="8"/>
      <c r="G54" s="8"/>
    </row>
    <row r="55" spans="1:10" ht="16.5" customHeight="1">
      <c r="A55" s="11" t="s">
        <v>28</v>
      </c>
      <c r="B55" s="6" t="s">
        <v>16</v>
      </c>
      <c r="C55" s="16" t="s">
        <v>5</v>
      </c>
      <c r="D55" s="8"/>
      <c r="E55" s="8"/>
      <c r="F55" s="8"/>
      <c r="G55" s="8"/>
    </row>
    <row r="56" spans="1:10" ht="16.5" customHeight="1">
      <c r="A56" s="11" t="s">
        <v>20</v>
      </c>
      <c r="B56" s="6" t="s">
        <v>12</v>
      </c>
      <c r="C56" s="16" t="s">
        <v>7</v>
      </c>
      <c r="D56" s="8"/>
      <c r="E56" s="8"/>
      <c r="F56" s="8"/>
      <c r="G56" s="8"/>
    </row>
    <row r="57" spans="1:10" ht="16.5" customHeight="1">
      <c r="A57" s="11" t="s">
        <v>27</v>
      </c>
      <c r="B57" s="6" t="s">
        <v>12</v>
      </c>
      <c r="C57" s="16" t="s">
        <v>5</v>
      </c>
      <c r="D57" s="8"/>
      <c r="E57" s="8"/>
      <c r="F57" s="8"/>
      <c r="G57" s="8"/>
    </row>
    <row r="58" spans="1:10" ht="16.5" customHeight="1">
      <c r="A58" s="11" t="s">
        <v>6</v>
      </c>
      <c r="B58" s="6" t="s">
        <v>4</v>
      </c>
      <c r="C58" s="16" t="s">
        <v>7</v>
      </c>
      <c r="D58" s="8">
        <f>1.15*2</f>
        <v>2.2999999999999998</v>
      </c>
      <c r="E58" s="8"/>
      <c r="F58" s="8">
        <v>1.1499999999999999</v>
      </c>
      <c r="G58" s="8">
        <v>5</v>
      </c>
      <c r="H58" s="1">
        <f>44*D58</f>
        <v>101.19999999999999</v>
      </c>
      <c r="I58" s="1">
        <f>44*F58</f>
        <v>50.599999999999994</v>
      </c>
      <c r="J58" s="1">
        <f>44*G58</f>
        <v>220</v>
      </c>
    </row>
    <row r="59" spans="1:10" ht="16.5" customHeight="1">
      <c r="A59" s="9" t="s">
        <v>81</v>
      </c>
      <c r="B59" s="12" t="s">
        <v>100</v>
      </c>
      <c r="C59" s="16" t="s">
        <v>5</v>
      </c>
      <c r="D59" s="8"/>
      <c r="E59" s="8"/>
      <c r="F59" s="8"/>
      <c r="G59" s="8"/>
    </row>
    <row r="60" spans="1:10" ht="16.5" customHeight="1">
      <c r="A60" s="10" t="s">
        <v>82</v>
      </c>
      <c r="B60" s="13" t="s">
        <v>101</v>
      </c>
      <c r="C60" s="16" t="s">
        <v>5</v>
      </c>
      <c r="D60" s="8"/>
      <c r="E60" s="8"/>
      <c r="F60" s="8"/>
      <c r="G60" s="8"/>
    </row>
    <row r="61" spans="1:10" ht="16.5" customHeight="1">
      <c r="A61" s="9" t="s">
        <v>83</v>
      </c>
      <c r="B61" s="12" t="s">
        <v>102</v>
      </c>
      <c r="C61" s="16" t="s">
        <v>7</v>
      </c>
      <c r="D61" s="8"/>
      <c r="E61" s="8"/>
      <c r="F61" s="8"/>
      <c r="G61" s="8"/>
    </row>
    <row r="62" spans="1:10" ht="16.5" customHeight="1">
      <c r="A62" s="10" t="s">
        <v>84</v>
      </c>
      <c r="B62" s="13" t="s">
        <v>102</v>
      </c>
      <c r="C62" s="16" t="s">
        <v>7</v>
      </c>
      <c r="D62" s="8"/>
      <c r="E62" s="8"/>
      <c r="F62" s="8"/>
      <c r="G62" s="8"/>
    </row>
    <row r="63" spans="1:10" ht="16.5" customHeight="1">
      <c r="A63" s="9" t="s">
        <v>85</v>
      </c>
      <c r="B63" s="12" t="s">
        <v>103</v>
      </c>
      <c r="C63" s="16" t="s">
        <v>7</v>
      </c>
      <c r="D63" s="8"/>
      <c r="E63" s="8"/>
      <c r="F63" s="8"/>
      <c r="G63" s="8"/>
    </row>
    <row r="64" spans="1:10" ht="16.5" customHeight="1">
      <c r="A64" s="10" t="s">
        <v>86</v>
      </c>
      <c r="B64" s="13" t="s">
        <v>104</v>
      </c>
      <c r="C64" s="16" t="s">
        <v>5</v>
      </c>
      <c r="D64" s="8"/>
      <c r="E64" s="8"/>
      <c r="F64" s="8"/>
      <c r="G64" s="8"/>
    </row>
    <row r="65" spans="1:8" ht="16.5" customHeight="1">
      <c r="A65" s="9" t="s">
        <v>87</v>
      </c>
      <c r="B65" s="12" t="s">
        <v>105</v>
      </c>
      <c r="C65" s="16" t="s">
        <v>5</v>
      </c>
      <c r="D65" s="8"/>
      <c r="E65" s="8"/>
      <c r="F65" s="8"/>
      <c r="G65" s="8"/>
    </row>
    <row r="67" spans="1:8">
      <c r="H67" s="1">
        <f>SUM(H3:J66)</f>
        <v>50476.399999999994</v>
      </c>
    </row>
  </sheetData>
  <sortState ref="A3:G66">
    <sortCondition ref="G66"/>
  </sortState>
  <hyperlinks>
    <hyperlink ref="A14" r:id="rId1" display="http://rascenki.com.ua/job/14692/"/>
    <hyperlink ref="A17" r:id="rId2" display="http://rascenki.com.ua/job/14693/"/>
    <hyperlink ref="A12" r:id="rId3" display="http://rascenki.com.ua/job/14694/"/>
    <hyperlink ref="A31" r:id="rId4" display="http://rascenki.com.ua/job/14695/"/>
    <hyperlink ref="A29" r:id="rId5" display="http://rascenki.com.ua/job/14696/"/>
    <hyperlink ref="A32" r:id="rId6" display="http://rascenki.com.ua/job/14697/"/>
    <hyperlink ref="A25" r:id="rId7" display="http://rascenki.com.ua/job/14698/"/>
    <hyperlink ref="A37" r:id="rId8" display="http://rascenki.com.ua/job/14699/"/>
    <hyperlink ref="A38" r:id="rId9" display="http://rascenki.com.ua/job/14700/"/>
    <hyperlink ref="A35" r:id="rId10" display="http://rascenki.com.ua/job/14701/"/>
    <hyperlink ref="A36" r:id="rId11" display="http://rascenki.com.ua/job/14702/"/>
    <hyperlink ref="A34" r:id="rId12" display="http://rascenki.com.ua/job/14703/"/>
    <hyperlink ref="A40" r:id="rId13" display="http://rascenki.com.ua/job/14704/"/>
    <hyperlink ref="A39" r:id="rId14" display="http://rascenki.com.ua/job/14705/"/>
    <hyperlink ref="A33" r:id="rId15" display="http://rascenki.com.ua/job/14706/"/>
    <hyperlink ref="A28" r:id="rId16" display="http://rascenki.com.ua/job/14707/"/>
    <hyperlink ref="A30" r:id="rId17" display="http://rascenki.com.ua/job/14708/"/>
    <hyperlink ref="A10" r:id="rId18" display="http://rascenki.com.ua/job/14709/"/>
    <hyperlink ref="A11" r:id="rId19" display="http://rascenki.com.ua/job/14710/"/>
    <hyperlink ref="A9" r:id="rId20" display="http://rascenki.com.ua/job/14711/"/>
    <hyperlink ref="A8" r:id="rId21" display="http://rascenki.com.ua/job/14712/"/>
    <hyperlink ref="A6" r:id="rId22" display="http://rascenki.com.ua/job/14713/"/>
    <hyperlink ref="A5" r:id="rId23" display="http://rascenki.com.ua/job/14714/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Маляр</vt:lpstr>
      <vt:lpstr>Крыша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macuser</cp:lastModifiedBy>
  <cp:lastPrinted>2016-11-17T16:38:51Z</cp:lastPrinted>
  <dcterms:created xsi:type="dcterms:W3CDTF">2016-03-18T15:17:02Z</dcterms:created>
  <dcterms:modified xsi:type="dcterms:W3CDTF">2016-11-17T19:20:08Z</dcterms:modified>
</cp:coreProperties>
</file>